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7daba965d72c0b/EJFF/Etne Elveigarlag/Midtsesongevaluering/2023/"/>
    </mc:Choice>
  </mc:AlternateContent>
  <xr:revisionPtr revIDLastSave="0" documentId="8_{0D2284CB-D991-4564-9129-C78EE441BE52}" xr6:coauthVersionLast="47" xr6:coauthVersionMax="47" xr10:uidLastSave="{00000000-0000-0000-0000-000000000000}"/>
  <bookViews>
    <workbookView xWindow="28680" yWindow="-30" windowWidth="29040" windowHeight="15840" xr2:uid="{957496A5-76EB-4AEE-8296-4AEE18D19D13}"/>
  </bookViews>
  <sheets>
    <sheet name="Etneel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J21" i="1"/>
  <c r="H21" i="1"/>
  <c r="L13" i="1"/>
  <c r="T10" i="1" s="1"/>
  <c r="J13" i="1"/>
  <c r="H13" i="1"/>
  <c r="R26" i="1" s="1"/>
  <c r="S14" i="1" l="1"/>
  <c r="S16" i="1" s="1"/>
  <c r="S17" i="1" s="1"/>
  <c r="T22" i="1"/>
  <c r="T24" i="1" s="1"/>
  <c r="T25" i="1" s="1"/>
  <c r="S18" i="1"/>
  <c r="T18" i="1"/>
  <c r="R22" i="1"/>
  <c r="R24" i="1" s="1"/>
  <c r="R25" i="1" s="1"/>
  <c r="R27" i="1" s="1"/>
  <c r="R6" i="1"/>
  <c r="R8" i="1" s="1"/>
  <c r="R9" i="1" s="1"/>
  <c r="R14" i="1"/>
  <c r="R16" i="1" s="1"/>
  <c r="R17" i="1" s="1"/>
  <c r="T14" i="1"/>
  <c r="T16" i="1" s="1"/>
  <c r="T17" i="1" s="1"/>
  <c r="S26" i="1"/>
  <c r="T6" i="1"/>
  <c r="T8" i="1" s="1"/>
  <c r="T9" i="1" s="1"/>
  <c r="T11" i="1" s="1"/>
  <c r="R10" i="1"/>
  <c r="R18" i="1"/>
  <c r="T26" i="1"/>
  <c r="S22" i="1"/>
  <c r="S24" i="1" s="1"/>
  <c r="S25" i="1" s="1"/>
  <c r="S6" i="1"/>
  <c r="S8" i="1" s="1"/>
  <c r="S9" i="1" s="1"/>
  <c r="S10" i="1"/>
  <c r="T27" i="1" l="1"/>
  <c r="R19" i="1"/>
  <c r="S19" i="1"/>
  <c r="T19" i="1"/>
  <c r="R11" i="1"/>
  <c r="S27" i="1"/>
  <c r="S11" i="1"/>
  <c r="L25" i="1" l="1"/>
  <c r="L26" i="1" s="1"/>
  <c r="H25" i="1"/>
  <c r="H26" i="1" s="1"/>
  <c r="J25" i="1"/>
  <c r="J26" i="1" s="1"/>
  <c r="J27" i="1" l="1"/>
  <c r="H27" i="1"/>
  <c r="L27" i="1"/>
</calcChain>
</file>

<file path=xl/sharedStrings.xml><?xml version="1.0" encoding="utf-8"?>
<sst xmlns="http://schemas.openxmlformats.org/spreadsheetml/2006/main" count="114" uniqueCount="47">
  <si>
    <t xml:space="preserve">MIDTSESONGEVALUERING AV LAKSEFISKET </t>
  </si>
  <si>
    <t>BEREGNINGER</t>
  </si>
  <si>
    <t>Smålaks</t>
  </si>
  <si>
    <t>Mellomlaks</t>
  </si>
  <si>
    <t>Storlaks</t>
  </si>
  <si>
    <t>Kommentarer</t>
  </si>
  <si>
    <t>041.Z</t>
  </si>
  <si>
    <t xml:space="preserve">Etneelva </t>
  </si>
  <si>
    <t>Avtalt evalueringsdato:</t>
  </si>
  <si>
    <t xml:space="preserve">Antatt fangstrate </t>
  </si>
  <si>
    <t>%</t>
  </si>
  <si>
    <t>Inkluderer gjenutsatt fisk</t>
  </si>
  <si>
    <t>Gytebestandsmål</t>
  </si>
  <si>
    <t>kg</t>
  </si>
  <si>
    <t>Dato for innhenting av statistikk:</t>
  </si>
  <si>
    <t>Tidlig år</t>
  </si>
  <si>
    <t>Samlet fangst av hunnlaks ved evaluering</t>
  </si>
  <si>
    <t>KUN GRÅ FELT SKAL FYLLES UT</t>
  </si>
  <si>
    <t>Prosent tatt tidlig år ved dato for evaluering</t>
  </si>
  <si>
    <t>Basert på tidligere års fangststatistikk</t>
  </si>
  <si>
    <t>AVLIVET LAKS</t>
  </si>
  <si>
    <t>Samlet fangst av hunnlaks ved sesongslutt</t>
  </si>
  <si>
    <t>&lt; 3 kg</t>
  </si>
  <si>
    <t>3,0-6,9 kg</t>
  </si>
  <si>
    <t xml:space="preserve"> ≥ 7,0 kg</t>
  </si>
  <si>
    <t>Totalinnsig av hunnlaks til elv</t>
  </si>
  <si>
    <t>Hvor mye hunnlaks som kommer opp i elva i løpet av sesongen</t>
  </si>
  <si>
    <t>Hvor mange kg er rapportert avlivet ved dato for evaluering?</t>
  </si>
  <si>
    <t>Mengde avlivet hunnlaks ved sesongslutt</t>
  </si>
  <si>
    <t xml:space="preserve">Hvor stor del av fangsten tror dere er rapportert? </t>
  </si>
  <si>
    <t>Størrelse på gytebestand</t>
  </si>
  <si>
    <t>Antatt andel hunner pr. vektklasse i avlivet fangst</t>
  </si>
  <si>
    <t>Estimert mengde avlivet hunnlaks</t>
  </si>
  <si>
    <t>Normalår</t>
  </si>
  <si>
    <t>Prosent vanligvis tatt ved dato for evaluering</t>
  </si>
  <si>
    <t>GJENUTSATT LAKS</t>
  </si>
  <si>
    <t>Hvor mange kg er rapportert gjenutsatt ved dato for evaluering</t>
  </si>
  <si>
    <t xml:space="preserve">Hvor stor del av gjenutsatt fisk tror dere er rapportert? </t>
  </si>
  <si>
    <t>Antatt andel hunner pr. vektklasse hos gjenutsatt fisk</t>
  </si>
  <si>
    <t>Estimert mengde gjenutsatt hunnlaks</t>
  </si>
  <si>
    <t>Seint år</t>
  </si>
  <si>
    <t>Prosent tatt seint år ved dato for evaluering</t>
  </si>
  <si>
    <t>RESULTAT</t>
  </si>
  <si>
    <t>Normalt år</t>
  </si>
  <si>
    <t>Forventet gytebestand ved sesongslutt</t>
  </si>
  <si>
    <t>Avvik fra gytebestandsmålet</t>
  </si>
  <si>
    <t>Forventet gytebestand som prosent av gytebestandsmålet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</si>
</sst>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90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0" borderId="0" xfId="2" applyProtection="1">
      <protection locked="0"/>
    </xf>
    <xf numFmtId="0" fontId="2" fillId="0" borderId="0" xfId="2"/>
    <xf numFmtId="0" fontId="3" fillId="0" borderId="0" xfId="2" applyFont="1"/>
    <xf numFmtId="0" fontId="4" fillId="3" borderId="2" xfId="0" applyFont="1" applyFill="1" applyBorder="1"/>
    <xf numFmtId="0" fontId="5" fillId="3" borderId="3" xfId="0" applyFont="1" applyFill="1" applyBorder="1"/>
    <xf numFmtId="0" fontId="4" fillId="3" borderId="3" xfId="0" applyFont="1" applyFill="1" applyBorder="1"/>
    <xf numFmtId="0" fontId="5" fillId="3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2" borderId="6" xfId="0" applyFont="1" applyFill="1" applyBorder="1"/>
    <xf numFmtId="0" fontId="7" fillId="2" borderId="7" xfId="0" applyFont="1" applyFill="1" applyBorder="1"/>
    <xf numFmtId="0" fontId="5" fillId="2" borderId="8" xfId="3" applyFont="1" applyFill="1" applyBorder="1" applyAlignment="1">
      <alignment wrapText="1"/>
    </xf>
    <xf numFmtId="0" fontId="4" fillId="2" borderId="9" xfId="0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horizontal="left"/>
    </xf>
    <xf numFmtId="0" fontId="8" fillId="2" borderId="11" xfId="0" applyFont="1" applyFill="1" applyBorder="1"/>
    <xf numFmtId="1" fontId="8" fillId="2" borderId="12" xfId="0" applyNumberFormat="1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5" fillId="2" borderId="14" xfId="3" applyFont="1" applyFill="1" applyBorder="1" applyAlignment="1">
      <alignment wrapText="1"/>
    </xf>
    <xf numFmtId="0" fontId="5" fillId="2" borderId="15" xfId="0" applyFont="1" applyFill="1" applyBorder="1"/>
    <xf numFmtId="0" fontId="5" fillId="2" borderId="15" xfId="0" applyFont="1" applyFill="1" applyBorder="1" applyAlignment="1">
      <alignment horizontal="left"/>
    </xf>
    <xf numFmtId="0" fontId="5" fillId="2" borderId="17" xfId="3" applyFont="1" applyFill="1" applyBorder="1" applyAlignment="1">
      <alignment wrapText="1"/>
    </xf>
    <xf numFmtId="0" fontId="5" fillId="2" borderId="18" xfId="0" applyFont="1" applyFill="1" applyBorder="1"/>
    <xf numFmtId="165" fontId="4" fillId="2" borderId="18" xfId="1" applyNumberFormat="1" applyFont="1" applyFill="1" applyBorder="1" applyAlignment="1" applyProtection="1">
      <alignment horizontal="right"/>
    </xf>
    <xf numFmtId="0" fontId="5" fillId="2" borderId="18" xfId="0" applyFont="1" applyFill="1" applyBorder="1" applyAlignment="1">
      <alignment horizontal="left"/>
    </xf>
    <xf numFmtId="0" fontId="7" fillId="2" borderId="11" xfId="0" applyFont="1" applyFill="1" applyBorder="1"/>
    <xf numFmtId="0" fontId="5" fillId="2" borderId="0" xfId="0" applyFont="1" applyFill="1"/>
    <xf numFmtId="0" fontId="9" fillId="2" borderId="11" xfId="0" applyFont="1" applyFill="1" applyBorder="1"/>
    <xf numFmtId="0" fontId="4" fillId="3" borderId="21" xfId="0" applyFont="1" applyFill="1" applyBorder="1"/>
    <xf numFmtId="0" fontId="5" fillId="3" borderId="22" xfId="0" applyFont="1" applyFill="1" applyBorder="1"/>
    <xf numFmtId="0" fontId="4" fillId="3" borderId="22" xfId="0" applyFont="1" applyFill="1" applyBorder="1"/>
    <xf numFmtId="0" fontId="5" fillId="3" borderId="23" xfId="0" applyFont="1" applyFill="1" applyBorder="1"/>
    <xf numFmtId="0" fontId="4" fillId="3" borderId="24" xfId="0" applyFont="1" applyFill="1" applyBorder="1"/>
    <xf numFmtId="0" fontId="5" fillId="3" borderId="20" xfId="0" applyFont="1" applyFill="1" applyBorder="1"/>
    <xf numFmtId="0" fontId="4" fillId="3" borderId="0" xfId="0" applyFont="1" applyFill="1"/>
    <xf numFmtId="0" fontId="5" fillId="3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5" fillId="4" borderId="27" xfId="0" applyFont="1" applyFill="1" applyBorder="1" applyProtection="1">
      <protection locked="0"/>
    </xf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5" fillId="4" borderId="30" xfId="0" applyFont="1" applyFill="1" applyBorder="1" applyProtection="1">
      <protection locked="0"/>
    </xf>
    <xf numFmtId="0" fontId="5" fillId="2" borderId="31" xfId="0" applyFont="1" applyFill="1" applyBorder="1"/>
    <xf numFmtId="0" fontId="5" fillId="2" borderId="24" xfId="0" applyFont="1" applyFill="1" applyBorder="1"/>
    <xf numFmtId="0" fontId="5" fillId="2" borderId="20" xfId="0" applyFont="1" applyFill="1" applyBorder="1"/>
    <xf numFmtId="166" fontId="5" fillId="2" borderId="20" xfId="0" applyNumberFormat="1" applyFont="1" applyFill="1" applyBorder="1"/>
    <xf numFmtId="0" fontId="5" fillId="2" borderId="25" xfId="0" applyFont="1" applyFill="1" applyBorder="1"/>
    <xf numFmtId="166" fontId="5" fillId="2" borderId="0" xfId="0" applyNumberFormat="1" applyFont="1" applyFill="1"/>
    <xf numFmtId="0" fontId="4" fillId="3" borderId="20" xfId="0" applyFont="1" applyFill="1" applyBorder="1"/>
    <xf numFmtId="0" fontId="5" fillId="2" borderId="32" xfId="0" applyFont="1" applyFill="1" applyBorder="1"/>
    <xf numFmtId="0" fontId="5" fillId="2" borderId="33" xfId="0" applyFont="1" applyFill="1" applyBorder="1"/>
    <xf numFmtId="0" fontId="5" fillId="4" borderId="33" xfId="0" applyFont="1" applyFill="1" applyBorder="1" applyProtection="1">
      <protection locked="0"/>
    </xf>
    <xf numFmtId="0" fontId="5" fillId="2" borderId="34" xfId="0" applyFont="1" applyFill="1" applyBorder="1"/>
    <xf numFmtId="0" fontId="5" fillId="2" borderId="35" xfId="0" applyFont="1" applyFill="1" applyBorder="1"/>
    <xf numFmtId="0" fontId="5" fillId="2" borderId="14" xfId="0" applyFont="1" applyFill="1" applyBorder="1"/>
    <xf numFmtId="0" fontId="5" fillId="4" borderId="15" xfId="0" applyFont="1" applyFill="1" applyBorder="1" applyProtection="1">
      <protection locked="0"/>
    </xf>
    <xf numFmtId="0" fontId="5" fillId="2" borderId="16" xfId="0" applyFont="1" applyFill="1" applyBorder="1"/>
    <xf numFmtId="0" fontId="5" fillId="2" borderId="17" xfId="0" applyFont="1" applyFill="1" applyBorder="1"/>
    <xf numFmtId="166" fontId="5" fillId="2" borderId="18" xfId="0" applyNumberFormat="1" applyFont="1" applyFill="1" applyBorder="1"/>
    <xf numFmtId="0" fontId="5" fillId="2" borderId="19" xfId="0" applyFont="1" applyFill="1" applyBorder="1"/>
    <xf numFmtId="0" fontId="4" fillId="5" borderId="2" xfId="0" applyFont="1" applyFill="1" applyBorder="1"/>
    <xf numFmtId="0" fontId="5" fillId="5" borderId="3" xfId="0" applyFont="1" applyFill="1" applyBorder="1"/>
    <xf numFmtId="0" fontId="4" fillId="5" borderId="3" xfId="0" applyFont="1" applyFill="1" applyBorder="1" applyAlignment="1">
      <alignment horizontal="center"/>
    </xf>
    <xf numFmtId="0" fontId="5" fillId="5" borderId="4" xfId="0" applyFont="1" applyFill="1" applyBorder="1"/>
    <xf numFmtId="0" fontId="5" fillId="2" borderId="8" xfId="0" applyFont="1" applyFill="1" applyBorder="1"/>
    <xf numFmtId="165" fontId="5" fillId="2" borderId="9" xfId="1" applyNumberFormat="1" applyFont="1" applyFill="1" applyBorder="1" applyProtection="1"/>
    <xf numFmtId="0" fontId="5" fillId="2" borderId="10" xfId="0" applyFont="1" applyFill="1" applyBorder="1"/>
    <xf numFmtId="165" fontId="5" fillId="2" borderId="15" xfId="1" applyNumberFormat="1" applyFont="1" applyFill="1" applyBorder="1" applyProtection="1"/>
    <xf numFmtId="165" fontId="4" fillId="2" borderId="18" xfId="1" applyNumberFormat="1" applyFont="1" applyFill="1" applyBorder="1" applyProtection="1"/>
    <xf numFmtId="164" fontId="5" fillId="2" borderId="18" xfId="1" applyFont="1" applyFill="1" applyBorder="1" applyProtection="1"/>
    <xf numFmtId="0" fontId="9" fillId="2" borderId="36" xfId="0" applyFont="1" applyFill="1" applyBorder="1"/>
    <xf numFmtId="1" fontId="8" fillId="2" borderId="37" xfId="0" applyNumberFormat="1" applyFont="1" applyFill="1" applyBorder="1"/>
    <xf numFmtId="0" fontId="8" fillId="2" borderId="37" xfId="0" applyFont="1" applyFill="1" applyBorder="1"/>
    <xf numFmtId="0" fontId="8" fillId="2" borderId="38" xfId="0" applyFont="1" applyFill="1" applyBorder="1"/>
    <xf numFmtId="165" fontId="5" fillId="2" borderId="0" xfId="1" applyNumberFormat="1" applyFont="1" applyFill="1" applyBorder="1"/>
    <xf numFmtId="0" fontId="10" fillId="2" borderId="0" xfId="0" applyFont="1" applyFill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" fontId="5" fillId="2" borderId="9" xfId="0" applyNumberFormat="1" applyFont="1" applyFill="1" applyBorder="1" applyAlignment="1">
      <alignment horizontal="center"/>
    </xf>
    <xf numFmtId="16" fontId="5" fillId="2" borderId="10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" fontId="5" fillId="4" borderId="18" xfId="0" applyNumberFormat="1" applyFont="1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</cellXfs>
  <cellStyles count="4">
    <cellStyle name="Komma" xfId="1" builtinId="3"/>
    <cellStyle name="Normal" xfId="0" builtinId="0"/>
    <cellStyle name="Normal 2 2" xfId="2" xr:uid="{7DF9FED1-7B99-4A62-922A-C1C21B247D6A}"/>
    <cellStyle name="Normal 3 2 2" xfId="3" xr:uid="{43B1BF3B-A7EA-48CB-BAC4-B18B7AEB78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C929-2B5B-45C1-A48A-0FC25E0BE0BA}">
  <sheetPr codeName="Sheet1"/>
  <dimension ref="A1:AF31"/>
  <sheetViews>
    <sheetView tabSelected="1" workbookViewId="0">
      <selection activeCell="J22" sqref="J22"/>
    </sheetView>
  </sheetViews>
  <sheetFormatPr baseColWidth="10" defaultColWidth="8.85546875" defaultRowHeight="12.75" x14ac:dyDescent="0.2"/>
  <cols>
    <col min="1" max="1" width="4.5703125" style="1" customWidth="1"/>
    <col min="2" max="2" width="14" style="1" customWidth="1"/>
    <col min="3" max="3" width="20.85546875" style="1" customWidth="1"/>
    <col min="4" max="4" width="1.85546875" style="1" customWidth="1"/>
    <col min="5" max="5" width="13.42578125" style="1" customWidth="1"/>
    <col min="6" max="6" width="14.85546875" style="1" customWidth="1"/>
    <col min="7" max="7" width="14.5703125" style="1" customWidth="1"/>
    <col min="8" max="8" width="12.140625" style="1" customWidth="1"/>
    <col min="9" max="9" width="5.5703125" style="1" customWidth="1"/>
    <col min="10" max="10" width="14.140625" style="1" customWidth="1"/>
    <col min="11" max="11" width="5.5703125" style="1" customWidth="1"/>
    <col min="12" max="12" width="11.42578125" style="1" customWidth="1"/>
    <col min="13" max="13" width="6" style="1" customWidth="1"/>
    <col min="14" max="14" width="1.140625" style="1" customWidth="1"/>
    <col min="15" max="16" width="4.42578125" style="1" customWidth="1"/>
    <col min="17" max="17" width="45.140625" style="1" customWidth="1"/>
    <col min="18" max="18" width="8.5703125" style="1" customWidth="1"/>
    <col min="19" max="19" width="12" style="1" customWidth="1"/>
    <col min="20" max="20" width="9.42578125" style="1" customWidth="1"/>
    <col min="21" max="21" width="3.5703125" style="1" customWidth="1"/>
    <col min="22" max="22" width="62.42578125" style="1" customWidth="1"/>
    <col min="23" max="23" width="8.85546875" style="1"/>
    <col min="24" max="24" width="16.5703125" style="3" bestFit="1" customWidth="1"/>
    <col min="25" max="25" width="14.5703125" style="3" bestFit="1" customWidth="1"/>
    <col min="26" max="28" width="8.85546875" style="3"/>
    <col min="29" max="29" width="32.140625" style="3" bestFit="1" customWidth="1"/>
    <col min="30" max="30" width="8.85546875" style="3"/>
    <col min="31" max="31" width="11.42578125" style="3" customWidth="1"/>
    <col min="32" max="32" width="12.5703125" style="3" customWidth="1"/>
    <col min="33" max="35" width="8.85546875" style="3"/>
    <col min="36" max="36" width="32.140625" style="3" bestFit="1" customWidth="1"/>
    <col min="37" max="16384" width="8.85546875" style="3"/>
  </cols>
  <sheetData>
    <row r="1" spans="2:32" ht="13.5" thickBot="1" x14ac:dyDescent="0.25">
      <c r="Q1" s="2"/>
      <c r="R1" s="2"/>
      <c r="S1" s="2"/>
      <c r="T1" s="2"/>
      <c r="U1" s="2"/>
      <c r="V1" s="2"/>
      <c r="AA1" s="4"/>
      <c r="AB1" s="5"/>
      <c r="AC1" s="4"/>
      <c r="AD1" s="4"/>
      <c r="AE1" s="4"/>
      <c r="AF1" s="4"/>
    </row>
    <row r="2" spans="2:32" ht="18.75" x14ac:dyDescent="0.3">
      <c r="B2" s="6" t="s">
        <v>0</v>
      </c>
      <c r="C2" s="7"/>
      <c r="D2" s="7"/>
      <c r="E2" s="7"/>
      <c r="F2" s="8">
        <v>2023</v>
      </c>
      <c r="G2" s="7"/>
      <c r="H2" s="82"/>
      <c r="I2" s="82"/>
      <c r="J2" s="82"/>
      <c r="K2" s="82"/>
      <c r="L2" s="82"/>
      <c r="M2" s="82"/>
      <c r="N2" s="9"/>
      <c r="Q2" s="10" t="s">
        <v>1</v>
      </c>
      <c r="R2" s="11" t="s">
        <v>2</v>
      </c>
      <c r="S2" s="11" t="s">
        <v>3</v>
      </c>
      <c r="T2" s="11" t="s">
        <v>4</v>
      </c>
      <c r="U2" s="12"/>
      <c r="V2" s="13" t="s">
        <v>5</v>
      </c>
    </row>
    <row r="3" spans="2:32" ht="18.75" x14ac:dyDescent="0.3">
      <c r="B3" s="14" t="s">
        <v>6</v>
      </c>
      <c r="C3" s="15" t="s">
        <v>7</v>
      </c>
      <c r="D3" s="16"/>
      <c r="E3" s="16"/>
      <c r="F3" s="16"/>
      <c r="G3" s="16"/>
      <c r="H3" s="17" t="s">
        <v>8</v>
      </c>
      <c r="I3" s="17"/>
      <c r="J3" s="17"/>
      <c r="K3" s="17"/>
      <c r="L3" s="83">
        <v>45115</v>
      </c>
      <c r="M3" s="83"/>
      <c r="N3" s="84"/>
      <c r="Q3" s="18" t="s">
        <v>9</v>
      </c>
      <c r="R3" s="19">
        <v>20</v>
      </c>
      <c r="S3" s="19">
        <v>20</v>
      </c>
      <c r="T3" s="19">
        <v>20</v>
      </c>
      <c r="U3" s="20" t="s">
        <v>10</v>
      </c>
      <c r="V3" s="21" t="s">
        <v>11</v>
      </c>
    </row>
    <row r="4" spans="2:32" ht="18.75" x14ac:dyDescent="0.3">
      <c r="B4" s="22"/>
      <c r="G4" s="23"/>
      <c r="H4" s="24"/>
      <c r="I4" s="24"/>
      <c r="J4" s="24"/>
      <c r="K4" s="24"/>
      <c r="L4" s="85"/>
      <c r="M4" s="85"/>
      <c r="N4" s="86"/>
      <c r="Q4" s="18"/>
      <c r="R4" s="20"/>
      <c r="S4" s="20"/>
      <c r="T4" s="20"/>
      <c r="U4" s="20"/>
      <c r="V4" s="21"/>
    </row>
    <row r="5" spans="2:32" ht="18.75" x14ac:dyDescent="0.3">
      <c r="B5" s="25"/>
      <c r="C5" s="26" t="s">
        <v>12</v>
      </c>
      <c r="D5" s="26"/>
      <c r="E5" s="27">
        <v>1024.772414</v>
      </c>
      <c r="F5" s="26" t="s">
        <v>13</v>
      </c>
      <c r="G5" s="26"/>
      <c r="H5" s="28" t="s">
        <v>14</v>
      </c>
      <c r="I5" s="28"/>
      <c r="J5" s="28"/>
      <c r="K5" s="28"/>
      <c r="L5" s="87">
        <v>45115</v>
      </c>
      <c r="M5" s="88"/>
      <c r="N5" s="89"/>
      <c r="Q5" s="29" t="s">
        <v>15</v>
      </c>
      <c r="R5" s="20"/>
      <c r="S5" s="20"/>
      <c r="T5" s="20"/>
      <c r="U5" s="20"/>
      <c r="V5" s="21"/>
    </row>
    <row r="6" spans="2:32" ht="18.75" x14ac:dyDescent="0.3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Q6" s="31" t="s">
        <v>16</v>
      </c>
      <c r="R6" s="19">
        <f>$H$13+$H$21</f>
        <v>18.027777777777779</v>
      </c>
      <c r="S6" s="19">
        <f>$J$13+$J$21</f>
        <v>173.45151515151514</v>
      </c>
      <c r="T6" s="19">
        <f>$L$13+$L$21</f>
        <v>31.638888888888893</v>
      </c>
      <c r="U6" s="20" t="s">
        <v>13</v>
      </c>
      <c r="V6" s="21"/>
    </row>
    <row r="7" spans="2:32" ht="18.75" x14ac:dyDescent="0.3">
      <c r="B7" s="80"/>
      <c r="C7" s="80"/>
      <c r="D7" s="80"/>
      <c r="E7" s="30"/>
      <c r="F7" s="30"/>
      <c r="G7" s="30"/>
      <c r="H7" s="81" t="s">
        <v>17</v>
      </c>
      <c r="I7" s="81"/>
      <c r="J7" s="81"/>
      <c r="K7" s="81"/>
      <c r="L7" s="81"/>
      <c r="M7" s="81"/>
      <c r="N7" s="81"/>
      <c r="Q7" s="18" t="s">
        <v>18</v>
      </c>
      <c r="R7" s="19">
        <v>34.828060522696006</v>
      </c>
      <c r="S7" s="19">
        <v>63.772891660556731</v>
      </c>
      <c r="T7" s="19">
        <v>74.787878787878796</v>
      </c>
      <c r="U7" s="20" t="s">
        <v>10</v>
      </c>
      <c r="V7" s="21" t="s">
        <v>19</v>
      </c>
    </row>
    <row r="8" spans="2:32" ht="18.75" x14ac:dyDescent="0.3">
      <c r="B8" s="32" t="s">
        <v>20</v>
      </c>
      <c r="C8" s="33"/>
      <c r="D8" s="33"/>
      <c r="E8" s="33"/>
      <c r="F8" s="33"/>
      <c r="G8" s="33"/>
      <c r="H8" s="34" t="s">
        <v>2</v>
      </c>
      <c r="I8" s="34"/>
      <c r="J8" s="34" t="s">
        <v>3</v>
      </c>
      <c r="K8" s="34"/>
      <c r="L8" s="34" t="s">
        <v>4</v>
      </c>
      <c r="M8" s="33"/>
      <c r="N8" s="35"/>
      <c r="Q8" s="31" t="s">
        <v>21</v>
      </c>
      <c r="R8" s="19">
        <f>R6/(R7/100)</f>
        <v>51.762221344567322</v>
      </c>
      <c r="S8" s="19">
        <f>S6/(S7/100)</f>
        <v>271.98314304884218</v>
      </c>
      <c r="T8" s="19">
        <f>T6/(T7/100)</f>
        <v>42.304835224203138</v>
      </c>
      <c r="U8" s="20" t="s">
        <v>13</v>
      </c>
      <c r="V8" s="21"/>
    </row>
    <row r="9" spans="2:32" ht="18.75" x14ac:dyDescent="0.3">
      <c r="B9" s="36"/>
      <c r="C9" s="37"/>
      <c r="D9" s="37"/>
      <c r="E9" s="37"/>
      <c r="F9" s="37"/>
      <c r="G9" s="37"/>
      <c r="H9" s="38" t="s">
        <v>22</v>
      </c>
      <c r="I9" s="38"/>
      <c r="J9" s="38" t="s">
        <v>23</v>
      </c>
      <c r="K9" s="38"/>
      <c r="L9" s="38" t="s">
        <v>24</v>
      </c>
      <c r="M9" s="37"/>
      <c r="N9" s="39"/>
      <c r="Q9" s="18" t="s">
        <v>25</v>
      </c>
      <c r="R9" s="19">
        <f>100*R8/R$3</f>
        <v>258.8111067228366</v>
      </c>
      <c r="S9" s="19">
        <f>100*S8/S$3</f>
        <v>1359.9157152442108</v>
      </c>
      <c r="T9" s="19">
        <f>100*T8/T$3</f>
        <v>211.52417612101567</v>
      </c>
      <c r="U9" s="20" t="s">
        <v>13</v>
      </c>
      <c r="V9" s="21" t="s">
        <v>26</v>
      </c>
    </row>
    <row r="10" spans="2:32" ht="18.75" x14ac:dyDescent="0.3">
      <c r="B10" s="40" t="s">
        <v>27</v>
      </c>
      <c r="C10" s="41"/>
      <c r="D10" s="41"/>
      <c r="E10" s="41"/>
      <c r="F10" s="41"/>
      <c r="G10" s="41"/>
      <c r="H10" s="42">
        <v>27.55</v>
      </c>
      <c r="I10" s="41" t="s">
        <v>13</v>
      </c>
      <c r="J10" s="42">
        <v>241.71</v>
      </c>
      <c r="K10" s="41" t="s">
        <v>13</v>
      </c>
      <c r="L10" s="42">
        <v>56.95</v>
      </c>
      <c r="M10" s="41" t="s">
        <v>13</v>
      </c>
      <c r="N10" s="43"/>
      <c r="Q10" s="31" t="s">
        <v>28</v>
      </c>
      <c r="R10" s="19">
        <f>H$13/(R7/100)</f>
        <v>43.946046164648067</v>
      </c>
      <c r="S10" s="19">
        <f>J$13/(S7/100)</f>
        <v>267.99170643812175</v>
      </c>
      <c r="T10" s="19">
        <f>L$13/(T7/100)</f>
        <v>42.304835224203138</v>
      </c>
      <c r="U10" s="20" t="s">
        <v>13</v>
      </c>
      <c r="V10" s="21"/>
    </row>
    <row r="11" spans="2:32" ht="18.75" x14ac:dyDescent="0.3">
      <c r="B11" s="44" t="s">
        <v>29</v>
      </c>
      <c r="C11" s="45"/>
      <c r="D11" s="45"/>
      <c r="E11" s="45"/>
      <c r="F11" s="45"/>
      <c r="G11" s="45"/>
      <c r="H11" s="46">
        <v>99</v>
      </c>
      <c r="I11" s="45" t="s">
        <v>10</v>
      </c>
      <c r="J11" s="46">
        <v>99</v>
      </c>
      <c r="K11" s="45" t="s">
        <v>10</v>
      </c>
      <c r="L11" s="46">
        <v>99</v>
      </c>
      <c r="M11" s="45" t="s">
        <v>10</v>
      </c>
      <c r="N11" s="47"/>
      <c r="Q11" s="31" t="s">
        <v>30</v>
      </c>
      <c r="R11" s="19">
        <f>R9-R10</f>
        <v>214.86506055818853</v>
      </c>
      <c r="S11" s="19">
        <f>S9-S10</f>
        <v>1091.924008806089</v>
      </c>
      <c r="T11" s="19">
        <f>T9-T10</f>
        <v>169.21934089681253</v>
      </c>
      <c r="U11" s="20" t="s">
        <v>13</v>
      </c>
      <c r="V11" s="21"/>
    </row>
    <row r="12" spans="2:32" ht="18.75" x14ac:dyDescent="0.3">
      <c r="B12" s="44" t="s">
        <v>31</v>
      </c>
      <c r="C12" s="45"/>
      <c r="D12" s="45"/>
      <c r="E12" s="45"/>
      <c r="F12" s="45"/>
      <c r="G12" s="45"/>
      <c r="H12" s="45">
        <v>55.000000000000007</v>
      </c>
      <c r="I12" s="45"/>
      <c r="J12" s="45">
        <v>70</v>
      </c>
      <c r="K12" s="45"/>
      <c r="L12" s="45">
        <v>55.000000000000007</v>
      </c>
      <c r="M12" s="45" t="s">
        <v>10</v>
      </c>
      <c r="N12" s="47"/>
      <c r="Q12" s="18"/>
      <c r="R12" s="19"/>
      <c r="S12" s="19"/>
      <c r="T12" s="19"/>
      <c r="U12" s="20"/>
      <c r="V12" s="21"/>
    </row>
    <row r="13" spans="2:32" ht="18.75" x14ac:dyDescent="0.3">
      <c r="B13" s="48" t="s">
        <v>32</v>
      </c>
      <c r="C13" s="49"/>
      <c r="D13" s="49"/>
      <c r="E13" s="49"/>
      <c r="F13" s="49"/>
      <c r="G13" s="49"/>
      <c r="H13" s="50">
        <f>H10*H12/H11</f>
        <v>15.305555555555557</v>
      </c>
      <c r="I13" s="50"/>
      <c r="J13" s="50">
        <f>J10*J12/J11</f>
        <v>170.90606060606061</v>
      </c>
      <c r="K13" s="50"/>
      <c r="L13" s="50">
        <f>L10*L12/L11</f>
        <v>31.638888888888893</v>
      </c>
      <c r="M13" s="49"/>
      <c r="N13" s="51"/>
      <c r="Q13" s="29" t="s">
        <v>33</v>
      </c>
      <c r="R13" s="19"/>
      <c r="S13" s="19"/>
      <c r="T13" s="19"/>
      <c r="U13" s="20"/>
      <c r="V13" s="21"/>
    </row>
    <row r="14" spans="2:32" ht="18.75" x14ac:dyDescent="0.3">
      <c r="B14" s="30"/>
      <c r="C14" s="30"/>
      <c r="D14" s="30"/>
      <c r="E14" s="30"/>
      <c r="F14" s="30"/>
      <c r="G14" s="30"/>
      <c r="H14" s="52"/>
      <c r="I14" s="52"/>
      <c r="J14" s="52"/>
      <c r="K14" s="52"/>
      <c r="L14" s="52"/>
      <c r="M14" s="30"/>
      <c r="N14" s="30"/>
      <c r="Q14" s="31" t="s">
        <v>16</v>
      </c>
      <c r="R14" s="19">
        <f>$H$13+$H$21</f>
        <v>18.027777777777779</v>
      </c>
      <c r="S14" s="19">
        <f>$J$13+$J$21</f>
        <v>173.45151515151514</v>
      </c>
      <c r="T14" s="19">
        <f>$L$13+$L$21</f>
        <v>31.638888888888893</v>
      </c>
      <c r="U14" s="20" t="s">
        <v>13</v>
      </c>
      <c r="V14" s="21"/>
    </row>
    <row r="15" spans="2:32" ht="18.75" x14ac:dyDescent="0.3">
      <c r="B15" s="30"/>
      <c r="C15" s="30"/>
      <c r="D15" s="30"/>
      <c r="E15" s="30"/>
      <c r="F15" s="30"/>
      <c r="G15" s="30"/>
      <c r="H15" s="81" t="s">
        <v>17</v>
      </c>
      <c r="I15" s="81"/>
      <c r="J15" s="81"/>
      <c r="K15" s="81"/>
      <c r="L15" s="81"/>
      <c r="M15" s="81"/>
      <c r="N15" s="81"/>
      <c r="Q15" s="18" t="s">
        <v>34</v>
      </c>
      <c r="R15" s="19">
        <v>24.076874889933947</v>
      </c>
      <c r="S15" s="19">
        <v>57.511472433027009</v>
      </c>
      <c r="T15" s="19">
        <v>69.006946869768711</v>
      </c>
      <c r="U15" s="20" t="s">
        <v>10</v>
      </c>
      <c r="V15" s="21" t="s">
        <v>19</v>
      </c>
    </row>
    <row r="16" spans="2:32" ht="18.75" x14ac:dyDescent="0.3">
      <c r="B16" s="32" t="s">
        <v>35</v>
      </c>
      <c r="C16" s="33"/>
      <c r="D16" s="33"/>
      <c r="E16" s="33"/>
      <c r="F16" s="33"/>
      <c r="G16" s="33"/>
      <c r="H16" s="34" t="s">
        <v>2</v>
      </c>
      <c r="I16" s="34"/>
      <c r="J16" s="34" t="s">
        <v>3</v>
      </c>
      <c r="K16" s="34"/>
      <c r="L16" s="34" t="s">
        <v>4</v>
      </c>
      <c r="M16" s="33"/>
      <c r="N16" s="35"/>
      <c r="Q16" s="31" t="s">
        <v>21</v>
      </c>
      <c r="R16" s="19">
        <f>R14/(R15/100)</f>
        <v>74.875904203476281</v>
      </c>
      <c r="S16" s="19">
        <f>S14/(S15/100)</f>
        <v>301.59463462442574</v>
      </c>
      <c r="T16" s="19">
        <f>T14/(T15/100)</f>
        <v>45.848846129359174</v>
      </c>
      <c r="U16" s="20" t="s">
        <v>13</v>
      </c>
      <c r="V16" s="21"/>
    </row>
    <row r="17" spans="2:22" ht="18.75" x14ac:dyDescent="0.3">
      <c r="B17" s="36"/>
      <c r="C17" s="37"/>
      <c r="D17" s="37"/>
      <c r="E17" s="37"/>
      <c r="F17" s="37"/>
      <c r="G17" s="37"/>
      <c r="H17" s="53" t="s">
        <v>22</v>
      </c>
      <c r="I17" s="53"/>
      <c r="J17" s="53" t="s">
        <v>23</v>
      </c>
      <c r="K17" s="53"/>
      <c r="L17" s="53" t="s">
        <v>24</v>
      </c>
      <c r="M17" s="37"/>
      <c r="N17" s="39"/>
      <c r="Q17" s="18" t="s">
        <v>25</v>
      </c>
      <c r="R17" s="19">
        <f>100*R16/R$3</f>
        <v>374.37952101738142</v>
      </c>
      <c r="S17" s="19">
        <f>100*S16/S$3</f>
        <v>1507.9731731221286</v>
      </c>
      <c r="T17" s="19">
        <f>100*T16/T$3</f>
        <v>229.24423064679587</v>
      </c>
      <c r="U17" s="20" t="s">
        <v>13</v>
      </c>
      <c r="V17" s="21" t="s">
        <v>26</v>
      </c>
    </row>
    <row r="18" spans="2:22" ht="18.75" x14ac:dyDescent="0.3">
      <c r="B18" s="54" t="s">
        <v>36</v>
      </c>
      <c r="C18" s="55"/>
      <c r="D18" s="55"/>
      <c r="E18" s="55"/>
      <c r="F18" s="55"/>
      <c r="G18" s="55"/>
      <c r="H18" s="56">
        <v>4.9000000000000004</v>
      </c>
      <c r="I18" s="57" t="s">
        <v>13</v>
      </c>
      <c r="J18" s="56">
        <v>3.6</v>
      </c>
      <c r="K18" s="57" t="s">
        <v>13</v>
      </c>
      <c r="L18" s="56">
        <v>0</v>
      </c>
      <c r="M18" s="55" t="s">
        <v>13</v>
      </c>
      <c r="N18" s="58"/>
      <c r="Q18" s="31" t="s">
        <v>28</v>
      </c>
      <c r="R18" s="19">
        <f>H$13/(R15/100)</f>
        <v>63.569527297558452</v>
      </c>
      <c r="S18" s="19">
        <f>J$13/(S15/100)</f>
        <v>297.16864023101363</v>
      </c>
      <c r="T18" s="19">
        <f>L$13/(T15/100)</f>
        <v>45.848846129359174</v>
      </c>
      <c r="U18" s="20" t="s">
        <v>13</v>
      </c>
      <c r="V18" s="21"/>
    </row>
    <row r="19" spans="2:22" ht="18.75" x14ac:dyDescent="0.3">
      <c r="B19" s="59" t="s">
        <v>37</v>
      </c>
      <c r="C19" s="23"/>
      <c r="D19" s="23"/>
      <c r="E19" s="23"/>
      <c r="F19" s="23"/>
      <c r="G19" s="23"/>
      <c r="H19" s="60">
        <v>99</v>
      </c>
      <c r="I19" s="45" t="s">
        <v>10</v>
      </c>
      <c r="J19" s="60">
        <v>99</v>
      </c>
      <c r="K19" s="45" t="s">
        <v>10</v>
      </c>
      <c r="L19" s="60">
        <v>99</v>
      </c>
      <c r="M19" s="23" t="s">
        <v>10</v>
      </c>
      <c r="N19" s="61"/>
      <c r="Q19" s="31" t="s">
        <v>30</v>
      </c>
      <c r="R19" s="19">
        <f>R17-R18</f>
        <v>310.80999371982296</v>
      </c>
      <c r="S19" s="19">
        <f>S17-S18</f>
        <v>1210.8045328911151</v>
      </c>
      <c r="T19" s="19">
        <f>T17-T18</f>
        <v>183.3953845174367</v>
      </c>
      <c r="U19" s="20" t="s">
        <v>13</v>
      </c>
      <c r="V19" s="21"/>
    </row>
    <row r="20" spans="2:22" ht="18.75" x14ac:dyDescent="0.3">
      <c r="B20" s="59" t="s">
        <v>38</v>
      </c>
      <c r="C20" s="23"/>
      <c r="D20" s="23"/>
      <c r="E20" s="23"/>
      <c r="F20" s="23"/>
      <c r="G20" s="23"/>
      <c r="H20" s="45">
        <v>55.000000000000007</v>
      </c>
      <c r="I20" s="23"/>
      <c r="J20" s="45">
        <v>70</v>
      </c>
      <c r="K20" s="23"/>
      <c r="L20" s="45">
        <v>55.000000000000007</v>
      </c>
      <c r="M20" s="23" t="s">
        <v>10</v>
      </c>
      <c r="N20" s="61"/>
      <c r="Q20" s="18"/>
      <c r="R20" s="19"/>
      <c r="S20" s="19"/>
      <c r="T20" s="19"/>
      <c r="U20" s="20"/>
      <c r="V20" s="21"/>
    </row>
    <row r="21" spans="2:22" ht="18.75" x14ac:dyDescent="0.3">
      <c r="B21" s="62" t="s">
        <v>39</v>
      </c>
      <c r="C21" s="26"/>
      <c r="D21" s="26"/>
      <c r="E21" s="26"/>
      <c r="F21" s="26"/>
      <c r="G21" s="26"/>
      <c r="H21" s="63">
        <f>H18*H20/H19</f>
        <v>2.7222222222222228</v>
      </c>
      <c r="I21" s="63"/>
      <c r="J21" s="63">
        <f>J18*J20/J19</f>
        <v>2.5454545454545454</v>
      </c>
      <c r="K21" s="63"/>
      <c r="L21" s="63">
        <f>L18*L20/L19</f>
        <v>0</v>
      </c>
      <c r="M21" s="26"/>
      <c r="N21" s="64"/>
      <c r="Q21" s="29" t="s">
        <v>40</v>
      </c>
      <c r="R21" s="19"/>
      <c r="S21" s="19"/>
      <c r="T21" s="19"/>
      <c r="U21" s="20"/>
      <c r="V21" s="21"/>
    </row>
    <row r="22" spans="2:22" ht="18.75" x14ac:dyDescent="0.3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Q22" s="31" t="s">
        <v>16</v>
      </c>
      <c r="R22" s="19">
        <f>$H$13+$H$21</f>
        <v>18.027777777777779</v>
      </c>
      <c r="S22" s="19">
        <f>$J$13+$J$21</f>
        <v>173.45151515151514</v>
      </c>
      <c r="T22" s="19">
        <f>$L$13+$L$21</f>
        <v>31.638888888888893</v>
      </c>
      <c r="U22" s="20" t="s">
        <v>13</v>
      </c>
      <c r="V22" s="21"/>
    </row>
    <row r="23" spans="2:22" ht="18.75" x14ac:dyDescent="0.3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Q23" s="18" t="s">
        <v>41</v>
      </c>
      <c r="R23" s="19">
        <v>13.800131886577541</v>
      </c>
      <c r="S23" s="19">
        <v>48.916690925326691</v>
      </c>
      <c r="T23" s="19">
        <v>64.925903971547129</v>
      </c>
      <c r="U23" s="20" t="s">
        <v>10</v>
      </c>
      <c r="V23" s="21" t="s">
        <v>19</v>
      </c>
    </row>
    <row r="24" spans="2:22" ht="18.75" x14ac:dyDescent="0.3">
      <c r="B24" s="65" t="s">
        <v>42</v>
      </c>
      <c r="C24" s="66"/>
      <c r="D24" s="66"/>
      <c r="E24" s="66"/>
      <c r="F24" s="66"/>
      <c r="G24" s="66"/>
      <c r="H24" s="67" t="s">
        <v>15</v>
      </c>
      <c r="I24" s="67"/>
      <c r="J24" s="67" t="s">
        <v>43</v>
      </c>
      <c r="K24" s="67"/>
      <c r="L24" s="67" t="s">
        <v>40</v>
      </c>
      <c r="M24" s="66"/>
      <c r="N24" s="68"/>
      <c r="Q24" s="31" t="s">
        <v>21</v>
      </c>
      <c r="R24" s="19">
        <f>R22/(R23/100)</f>
        <v>130.63482237667731</v>
      </c>
      <c r="S24" s="19">
        <f>S22/(S23/100)</f>
        <v>354.58554507764211</v>
      </c>
      <c r="T24" s="19">
        <f>T22/(T23/100)</f>
        <v>48.730763768424687</v>
      </c>
      <c r="U24" s="20" t="s">
        <v>13</v>
      </c>
      <c r="V24" s="21"/>
    </row>
    <row r="25" spans="2:22" ht="18.75" x14ac:dyDescent="0.3">
      <c r="B25" s="69" t="s">
        <v>44</v>
      </c>
      <c r="C25" s="16"/>
      <c r="D25" s="16"/>
      <c r="E25" s="16"/>
      <c r="F25" s="16"/>
      <c r="G25" s="16"/>
      <c r="H25" s="70">
        <f>SUM(R11:T11)</f>
        <v>1476.0084102610901</v>
      </c>
      <c r="I25" s="16" t="s">
        <v>13</v>
      </c>
      <c r="J25" s="70">
        <f>SUM(R19:T19)</f>
        <v>1705.0099111283746</v>
      </c>
      <c r="K25" s="16" t="s">
        <v>13</v>
      </c>
      <c r="L25" s="70">
        <f>SUM(R27:T27)</f>
        <v>2160.7342367237088</v>
      </c>
      <c r="M25" s="16" t="s">
        <v>13</v>
      </c>
      <c r="N25" s="71"/>
      <c r="Q25" s="18" t="s">
        <v>25</v>
      </c>
      <c r="R25" s="19">
        <f>100*R24/R$3</f>
        <v>653.17411188338656</v>
      </c>
      <c r="S25" s="19">
        <f>100*S24/S$3</f>
        <v>1772.9277253882105</v>
      </c>
      <c r="T25" s="19">
        <f>100*T24/T$3</f>
        <v>243.65381884212343</v>
      </c>
      <c r="U25" s="20" t="s">
        <v>13</v>
      </c>
      <c r="V25" s="21" t="s">
        <v>26</v>
      </c>
    </row>
    <row r="26" spans="2:22" ht="18.75" x14ac:dyDescent="0.3">
      <c r="B26" s="59" t="s">
        <v>45</v>
      </c>
      <c r="C26" s="23"/>
      <c r="D26" s="23"/>
      <c r="E26" s="23"/>
      <c r="F26" s="23"/>
      <c r="G26" s="23"/>
      <c r="H26" s="72">
        <f>H25-$E$5</f>
        <v>451.23599626109012</v>
      </c>
      <c r="I26" s="23" t="s">
        <v>13</v>
      </c>
      <c r="J26" s="72">
        <f>J25-$E$5</f>
        <v>680.23749712837457</v>
      </c>
      <c r="K26" s="23" t="s">
        <v>13</v>
      </c>
      <c r="L26" s="72">
        <f>L25-$E$5</f>
        <v>1135.9618227237088</v>
      </c>
      <c r="M26" s="23" t="s">
        <v>13</v>
      </c>
      <c r="N26" s="61"/>
      <c r="Q26" s="31" t="s">
        <v>28</v>
      </c>
      <c r="R26" s="19">
        <f>H$13/(R23/100)</f>
        <v>110.90876291147798</v>
      </c>
      <c r="S26" s="19">
        <f>J$13/(S23/100)</f>
        <v>349.38189271010918</v>
      </c>
      <c r="T26" s="19">
        <f>L$13/(T23/100)</f>
        <v>48.730763768424687</v>
      </c>
      <c r="U26" s="20" t="s">
        <v>13</v>
      </c>
      <c r="V26" s="21"/>
    </row>
    <row r="27" spans="2:22" ht="19.5" thickBot="1" x14ac:dyDescent="0.35">
      <c r="B27" s="62" t="s">
        <v>46</v>
      </c>
      <c r="C27" s="26"/>
      <c r="D27" s="26"/>
      <c r="E27" s="26"/>
      <c r="F27" s="26"/>
      <c r="G27" s="26"/>
      <c r="H27" s="73">
        <f>100*H25/$E$5</f>
        <v>144.03280085377961</v>
      </c>
      <c r="I27" s="73" t="s">
        <v>10</v>
      </c>
      <c r="J27" s="73">
        <f>100*J25/$E$5</f>
        <v>166.3793724182328</v>
      </c>
      <c r="K27" s="73" t="s">
        <v>10</v>
      </c>
      <c r="L27" s="73">
        <f>100*L25/$E$5</f>
        <v>210.85015630833607</v>
      </c>
      <c r="M27" s="74" t="s">
        <v>10</v>
      </c>
      <c r="N27" s="64"/>
      <c r="Q27" s="75" t="s">
        <v>30</v>
      </c>
      <c r="R27" s="76">
        <f>R25-R26</f>
        <v>542.26534897190857</v>
      </c>
      <c r="S27" s="76">
        <f>S25-S26</f>
        <v>1423.5458326781013</v>
      </c>
      <c r="T27" s="76">
        <f>T25-T26</f>
        <v>194.92305507369875</v>
      </c>
      <c r="U27" s="77" t="s">
        <v>13</v>
      </c>
      <c r="V27" s="78"/>
    </row>
    <row r="31" spans="2:22" ht="18.75" x14ac:dyDescent="0.3">
      <c r="H31" s="79"/>
      <c r="I31" s="30"/>
      <c r="J31" s="79"/>
      <c r="K31" s="30"/>
      <c r="L31" s="79"/>
      <c r="M31" s="30"/>
    </row>
  </sheetData>
  <sheetProtection algorithmName="SHA-512" hashValue="NZQwDhsU76bQAsEDlvx5jg2rhXg/tJ0ZlfYB7NIW+6ewo17QRKrhXv/JPAsZdnYKwaepui/XuaGJf27TIUtKJA==" saltValue="eOIr36ZjIY3cZzFcJ0hmaw==" spinCount="100000" sheet="1" objects="1" scenarios="1"/>
  <mergeCells count="7">
    <mergeCell ref="B7:D7"/>
    <mergeCell ref="H7:N7"/>
    <mergeCell ref="H15:N15"/>
    <mergeCell ref="H2:M2"/>
    <mergeCell ref="L3:N3"/>
    <mergeCell ref="L4:N4"/>
    <mergeCell ref="L5:N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Etneelva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Kvingedal</dc:creator>
  <cp:lastModifiedBy>Jan Anders Vinje</cp:lastModifiedBy>
  <dcterms:created xsi:type="dcterms:W3CDTF">2023-06-27T19:23:22Z</dcterms:created>
  <dcterms:modified xsi:type="dcterms:W3CDTF">2023-07-13T06:06:38Z</dcterms:modified>
</cp:coreProperties>
</file>